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с 01.01.2023" sheetId="3" r:id="rId1"/>
  </sheets>
  <calcPr calcId="145621"/>
</workbook>
</file>

<file path=xl/calcChain.xml><?xml version="1.0" encoding="utf-8"?>
<calcChain xmlns="http://schemas.openxmlformats.org/spreadsheetml/2006/main">
  <c r="B23" i="3" l="1"/>
  <c r="C56" i="3"/>
  <c r="D55" i="3" l="1"/>
  <c r="D56" i="3"/>
  <c r="D57" i="3"/>
  <c r="D58" i="3"/>
  <c r="D59" i="3"/>
  <c r="D54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30" i="3"/>
  <c r="D22" i="3"/>
  <c r="D15" i="3"/>
  <c r="D16" i="3"/>
  <c r="D17" i="3"/>
  <c r="D18" i="3"/>
  <c r="D19" i="3"/>
  <c r="D20" i="3"/>
  <c r="D21" i="3"/>
  <c r="D14" i="3"/>
  <c r="B62" i="3"/>
  <c r="B49" i="3"/>
  <c r="B8" i="3"/>
  <c r="B9" i="3" s="1"/>
  <c r="D76" i="3"/>
  <c r="C76" i="3"/>
  <c r="B76" i="3"/>
  <c r="C74" i="3"/>
  <c r="C61" i="3"/>
  <c r="C60" i="3"/>
  <c r="C59" i="3"/>
  <c r="C58" i="3"/>
  <c r="C57" i="3"/>
  <c r="C55" i="3"/>
  <c r="C54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2" i="3"/>
  <c r="C21" i="3"/>
  <c r="C20" i="3"/>
  <c r="C19" i="3"/>
  <c r="C18" i="3"/>
  <c r="C17" i="3"/>
  <c r="C16" i="3"/>
  <c r="C15" i="3"/>
  <c r="C14" i="3"/>
  <c r="D8" i="3" l="1"/>
  <c r="D49" i="3"/>
  <c r="D23" i="3"/>
  <c r="D62" i="3"/>
  <c r="C62" i="3"/>
  <c r="C49" i="3"/>
  <c r="B24" i="3"/>
  <c r="C24" i="3" s="1"/>
  <c r="C23" i="3"/>
  <c r="C8" i="3"/>
  <c r="C9" i="3" s="1"/>
  <c r="B25" i="3" l="1"/>
  <c r="D24" i="3"/>
  <c r="B27" i="3"/>
  <c r="C25" i="3" l="1"/>
  <c r="D25" i="3"/>
  <c r="D27" i="3" s="1"/>
  <c r="D51" i="3" s="1"/>
  <c r="D68" i="3" s="1"/>
  <c r="B51" i="3"/>
  <c r="B68" i="3" s="1"/>
  <c r="C27" i="3"/>
  <c r="C51" i="3" s="1"/>
  <c r="C68" i="3" s="1"/>
</calcChain>
</file>

<file path=xl/sharedStrings.xml><?xml version="1.0" encoding="utf-8"?>
<sst xmlns="http://schemas.openxmlformats.org/spreadsheetml/2006/main" count="69" uniqueCount="67">
  <si>
    <t>Общая площадь дома</t>
  </si>
  <si>
    <t>Наименование статей</t>
  </si>
  <si>
    <t xml:space="preserve"> руб./1 мес.</t>
  </si>
  <si>
    <t>руб./1 кв.м./мес.</t>
  </si>
  <si>
    <t>1. Доходы товарищества</t>
  </si>
  <si>
    <t>Итого доходы товарищества</t>
  </si>
  <si>
    <t>2. Расходы товарищества</t>
  </si>
  <si>
    <t>Банковское обслуживание</t>
  </si>
  <si>
    <t>Приобретение инвентаря и моющих средств для уборщицы и дворника</t>
  </si>
  <si>
    <t>Дератизация и дезинсекция</t>
  </si>
  <si>
    <t>Техническое обслуживание лифтов</t>
  </si>
  <si>
    <t>Ежегодное освидетельствование лифтового хозяйства</t>
  </si>
  <si>
    <t>Страхование лифтов</t>
  </si>
  <si>
    <t>Вывоз и уборка снега</t>
  </si>
  <si>
    <t>Расходы на пожарную безопасность (огнетушители, информационные таблички)</t>
  </si>
  <si>
    <t>Текущий ремонт</t>
  </si>
  <si>
    <t>Мелкий текущий ремонт</t>
  </si>
  <si>
    <t>Итого по статье "Текущий ремонт"</t>
  </si>
  <si>
    <t>Ресурсы для содержания общего имущества</t>
  </si>
  <si>
    <t>ХВС для СОИ</t>
  </si>
  <si>
    <t>Эл/энергия для СОИ</t>
  </si>
  <si>
    <t>ИТОГО по всем статьям:</t>
  </si>
  <si>
    <t>руб./12 мес</t>
  </si>
  <si>
    <r>
      <t>Содержание жилья (содержание ОИ, текущий ремонт ОИ, управление) 23,50 руб/м</t>
    </r>
    <r>
      <rPr>
        <vertAlign val="superscript"/>
        <sz val="8"/>
        <rFont val="Arial"/>
      </rPr>
      <t>2</t>
    </r>
  </si>
  <si>
    <t>Затраты на оплату труда</t>
  </si>
  <si>
    <t>Председатель правления</t>
  </si>
  <si>
    <t>Управляющий</t>
  </si>
  <si>
    <t>Паспортист</t>
  </si>
  <si>
    <t>Уборщик мусоропровода</t>
  </si>
  <si>
    <t>Уборщик лестничных клеток (2 ставки)</t>
  </si>
  <si>
    <t>Сантехник</t>
  </si>
  <si>
    <t>Электрик</t>
  </si>
  <si>
    <t>Инженер лифтового оборудования</t>
  </si>
  <si>
    <t>Отпускные выплаты</t>
  </si>
  <si>
    <t>Соц налог 30,2%</t>
  </si>
  <si>
    <t>Итого по статье  затраты на оплату труда</t>
  </si>
  <si>
    <t>Содержание общего имущества</t>
  </si>
  <si>
    <t>Бухгалтерское обслуживание</t>
  </si>
  <si>
    <t>Обслуживание сайта, размещ нф на реформе ЖКХ</t>
  </si>
  <si>
    <t>ГИС ЖКХ (размещение информации, ЭЦП)</t>
  </si>
  <si>
    <t>Расходы на информационное взаимодействие АНП ОРС</t>
  </si>
  <si>
    <t>Обслуживание общедомовых приборов учета</t>
  </si>
  <si>
    <t>Канц. товары, бумага,услуги почты)</t>
  </si>
  <si>
    <t>ЭЦП для сдачи эл. отчетности , антивирус, облачное хранение данных, расходы на сетевую безопасность</t>
  </si>
  <si>
    <t>Платежи по содержанию офиса (коммун пл, домофон, телефон)</t>
  </si>
  <si>
    <t>Расходы на обучение</t>
  </si>
  <si>
    <t>Обслуживание компьютерной техники, заправка картриджа, обслуживание принтера, модернизвция компьютера</t>
  </si>
  <si>
    <t>Непредвиденные расходы (материал, госпошлины, аварийные ситуации, работа с должниками, "ОДН")</t>
  </si>
  <si>
    <t>Итого по статье содержание общего имущеества</t>
  </si>
  <si>
    <t>Итого по статье "Содержание общего имущества и оплату труда"</t>
  </si>
  <si>
    <t>Ремонт межпанельных швов</t>
  </si>
  <si>
    <t>Благоустройство</t>
  </si>
  <si>
    <t xml:space="preserve">Ремонт мусорных камер </t>
  </si>
  <si>
    <t>Установка металлических дверей в мусорокамеры</t>
  </si>
  <si>
    <t>по нормативу</t>
  </si>
  <si>
    <t>Водоотведение для СОИ</t>
  </si>
  <si>
    <t>Коммерческие доходы:</t>
  </si>
  <si>
    <t xml:space="preserve">Доходы от размещения оборудования операторов связи </t>
  </si>
  <si>
    <t>Прочие доходы</t>
  </si>
  <si>
    <t>ИТОГО доходы от коммерческой деятельности</t>
  </si>
  <si>
    <t>Резервный фонд</t>
  </si>
  <si>
    <t>Уборщик дворовых территорий (2 ставки)</t>
  </si>
  <si>
    <t>Проект к собранию членов ТСЖ 
сметы доходов и расходов ТСЖ " Арина" с 01.01.2023г.</t>
  </si>
  <si>
    <t>Замена тамбурных дверей в подъезде</t>
  </si>
  <si>
    <t>Ремонт подъездов ( один подъезд с заменой пластиковых окон)</t>
  </si>
  <si>
    <t>План на 2023г</t>
  </si>
  <si>
    <t>Выравнивание пола с кладкой керамогранита на выходе из подъезда (подъезды №1, 3, 4, 5, 6, 8, 9, 10, 11,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</si>
</sst>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1"/>
      <name val="Arial"/>
    </font>
    <font>
      <sz val="9"/>
      <color theme="1"/>
      <name val="Times New Roman"/>
    </font>
    <font>
      <b/>
      <sz val="8"/>
      <name val="Arial"/>
    </font>
    <font>
      <b/>
      <i/>
      <sz val="8"/>
      <name val="Arial"/>
    </font>
    <font>
      <sz val="8"/>
      <name val="Arial"/>
    </font>
    <font>
      <sz val="8"/>
      <color theme="1"/>
      <name val="Arial"/>
    </font>
    <font>
      <b/>
      <sz val="8"/>
      <color theme="1"/>
      <name val="Arial"/>
    </font>
    <font>
      <i/>
      <sz val="8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vertAlign val="superscript"/>
      <sz val="8"/>
      <name val="Arial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wrapText="1"/>
    </xf>
    <xf numFmtId="0" fontId="1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4" fillId="0" borderId="2" xfId="1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5" borderId="2" xfId="1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6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8" fillId="4" borderId="2" xfId="0" applyNumberFormat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horizontal="right" wrapText="1"/>
    </xf>
    <xf numFmtId="4" fontId="4" fillId="6" borderId="2" xfId="1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6" borderId="1" xfId="1" applyNumberFormat="1" applyFont="1" applyFill="1" applyBorder="1" applyAlignment="1">
      <alignment horizontal="right" wrapText="1"/>
    </xf>
    <xf numFmtId="4" fontId="7" fillId="0" borderId="1" xfId="1" applyNumberFormat="1" applyFont="1" applyBorder="1" applyAlignment="1">
      <alignment horizontal="right" wrapText="1"/>
    </xf>
    <xf numFmtId="4" fontId="4" fillId="4" borderId="1" xfId="1" applyNumberFormat="1" applyFont="1" applyFill="1" applyBorder="1" applyAlignment="1">
      <alignment horizontal="right" vertical="center" wrapText="1"/>
    </xf>
    <xf numFmtId="4" fontId="4" fillId="4" borderId="2" xfId="1" applyNumberFormat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right" wrapText="1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2" fontId="7" fillId="0" borderId="2" xfId="0" applyNumberFormat="1" applyFont="1" applyBorder="1" applyAlignment="1">
      <alignment horizontal="center" wrapText="1"/>
    </xf>
    <xf numFmtId="2" fontId="7" fillId="4" borderId="2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2" fontId="4" fillId="0" borderId="9" xfId="1" applyNumberFormat="1" applyFont="1" applyBorder="1" applyAlignment="1">
      <alignment horizontal="center" vertical="center" wrapText="1"/>
    </xf>
    <xf numFmtId="2" fontId="4" fillId="4" borderId="9" xfId="1" applyNumberFormat="1" applyFont="1" applyFill="1" applyBorder="1" applyAlignment="1">
      <alignment horizontal="center" vertical="center" wrapText="1"/>
    </xf>
    <xf numFmtId="2" fontId="6" fillId="5" borderId="9" xfId="1" applyNumberFormat="1" applyFont="1" applyFill="1" applyBorder="1" applyAlignment="1">
      <alignment horizontal="center" vertical="center" wrapText="1"/>
    </xf>
    <xf numFmtId="4" fontId="4" fillId="4" borderId="9" xfId="1" applyNumberFormat="1" applyFont="1" applyFill="1" applyBorder="1" applyAlignment="1">
      <alignment horizontal="right" wrapText="1"/>
    </xf>
    <xf numFmtId="4" fontId="7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4" fontId="8" fillId="4" borderId="9" xfId="0" applyNumberFormat="1" applyFont="1" applyFill="1" applyBorder="1" applyAlignment="1">
      <alignment horizontal="right" wrapText="1"/>
    </xf>
    <xf numFmtId="4" fontId="6" fillId="6" borderId="9" xfId="1" applyNumberFormat="1" applyFont="1" applyFill="1" applyBorder="1" applyAlignment="1">
      <alignment horizontal="right" wrapText="1"/>
    </xf>
    <xf numFmtId="4" fontId="8" fillId="4" borderId="9" xfId="0" applyNumberFormat="1" applyFont="1" applyFill="1" applyBorder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6" fillId="0" borderId="9" xfId="1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horizontal="right" wrapText="1"/>
    </xf>
    <xf numFmtId="4" fontId="6" fillId="0" borderId="2" xfId="1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2" fontId="4" fillId="3" borderId="8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center" wrapText="1"/>
    </xf>
    <xf numFmtId="2" fontId="4" fillId="3" borderId="12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4" xfId="1" applyNumberFormat="1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2" fontId="4" fillId="4" borderId="14" xfId="1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wrapText="1"/>
    </xf>
    <xf numFmtId="4" fontId="4" fillId="4" borderId="14" xfId="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" fontId="4" fillId="5" borderId="14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vertical="center" wrapText="1"/>
    </xf>
    <xf numFmtId="4" fontId="6" fillId="0" borderId="14" xfId="1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7" fillId="0" borderId="14" xfId="0" applyNumberFormat="1" applyFont="1" applyBorder="1" applyAlignment="1">
      <alignment horizontal="right" wrapText="1"/>
    </xf>
    <xf numFmtId="4" fontId="7" fillId="6" borderId="14" xfId="0" applyNumberFormat="1" applyFont="1" applyFill="1" applyBorder="1" applyAlignment="1">
      <alignment horizontal="right" wrapText="1"/>
    </xf>
    <xf numFmtId="0" fontId="13" fillId="0" borderId="13" xfId="0" applyFont="1" applyBorder="1" applyAlignment="1">
      <alignment wrapText="1"/>
    </xf>
    <xf numFmtId="4" fontId="14" fillId="6" borderId="14" xfId="0" applyNumberFormat="1" applyFont="1" applyFill="1" applyBorder="1" applyAlignment="1">
      <alignment horizontal="right" wrapText="1"/>
    </xf>
    <xf numFmtId="0" fontId="8" fillId="4" borderId="13" xfId="0" applyFont="1" applyFill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0" fontId="5" fillId="6" borderId="13" xfId="0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right" vertical="center" wrapText="1"/>
    </xf>
    <xf numFmtId="4" fontId="6" fillId="6" borderId="14" xfId="1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wrapText="1"/>
    </xf>
    <xf numFmtId="4" fontId="6" fillId="6" borderId="14" xfId="1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4" fontId="4" fillId="4" borderId="14" xfId="1" applyNumberFormat="1" applyFont="1" applyFill="1" applyBorder="1" applyAlignment="1">
      <alignment horizontal="right" wrapText="1"/>
    </xf>
    <xf numFmtId="49" fontId="9" fillId="0" borderId="13" xfId="0" applyNumberFormat="1" applyFont="1" applyBorder="1" applyAlignment="1">
      <alignment horizontal="left" wrapText="1"/>
    </xf>
    <xf numFmtId="4" fontId="4" fillId="0" borderId="14" xfId="1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wrapText="1"/>
    </xf>
    <xf numFmtId="2" fontId="10" fillId="0" borderId="0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2" fontId="7" fillId="0" borderId="0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wrapText="1"/>
    </xf>
    <xf numFmtId="0" fontId="9" fillId="0" borderId="16" xfId="0" applyFont="1" applyBorder="1" applyAlignment="1">
      <alignment horizontal="left" wrapText="1"/>
    </xf>
    <xf numFmtId="4" fontId="6" fillId="0" borderId="17" xfId="1" applyNumberFormat="1" applyFont="1" applyBorder="1" applyAlignment="1">
      <alignment horizontal="right" wrapText="1"/>
    </xf>
    <xf numFmtId="4" fontId="6" fillId="0" borderId="18" xfId="1" applyNumberFormat="1" applyFont="1" applyBorder="1" applyAlignment="1">
      <alignment horizontal="right" wrapText="1"/>
    </xf>
    <xf numFmtId="4" fontId="4" fillId="0" borderId="19" xfId="1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right" wrapText="1"/>
    </xf>
    <xf numFmtId="4" fontId="6" fillId="0" borderId="7" xfId="1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horizontal="right" wrapText="1"/>
    </xf>
    <xf numFmtId="4" fontId="6" fillId="0" borderId="14" xfId="1" applyNumberFormat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="115" workbookViewId="0">
      <selection activeCell="J73" sqref="J73"/>
    </sheetView>
  </sheetViews>
  <sheetFormatPr defaultColWidth="9.140625" defaultRowHeight="14.25" x14ac:dyDescent="0.2"/>
  <cols>
    <col min="1" max="1" width="51.7109375" style="1" bestFit="1" customWidth="1"/>
    <col min="2" max="2" width="9.7109375" style="2" bestFit="1" customWidth="1"/>
    <col min="3" max="3" width="12.7109375" style="3" customWidth="1"/>
    <col min="4" max="4" width="13.28515625" style="3" bestFit="1" customWidth="1"/>
    <col min="5" max="5" width="11.5703125" style="1" customWidth="1"/>
    <col min="6" max="6" width="13.7109375" style="1" customWidth="1"/>
    <col min="7" max="7" width="13.140625" style="1" bestFit="1" customWidth="1"/>
    <col min="8" max="16384" width="9.140625" style="1"/>
  </cols>
  <sheetData>
    <row r="1" spans="1:4" x14ac:dyDescent="0.2">
      <c r="A1" s="105"/>
      <c r="B1" s="105"/>
      <c r="C1" s="105"/>
      <c r="D1" s="105"/>
    </row>
    <row r="2" spans="1:4" ht="30.75" customHeight="1" x14ac:dyDescent="0.2">
      <c r="A2" s="106" t="s">
        <v>62</v>
      </c>
      <c r="B2" s="107"/>
      <c r="C2" s="108"/>
      <c r="D2" s="109"/>
    </row>
    <row r="3" spans="1:4" ht="15" thickBot="1" x14ac:dyDescent="0.25">
      <c r="A3" s="52"/>
      <c r="B3" s="53"/>
      <c r="C3" s="54"/>
      <c r="D3" s="53"/>
    </row>
    <row r="4" spans="1:4" x14ac:dyDescent="0.2">
      <c r="A4" s="55" t="s">
        <v>0</v>
      </c>
      <c r="B4" s="56">
        <v>25155.14</v>
      </c>
      <c r="C4" s="57"/>
      <c r="D4" s="58"/>
    </row>
    <row r="5" spans="1:4" x14ac:dyDescent="0.2">
      <c r="A5" s="59"/>
      <c r="B5" s="38"/>
      <c r="C5" s="6"/>
      <c r="D5" s="60"/>
    </row>
    <row r="6" spans="1:4" ht="22.5" x14ac:dyDescent="0.2">
      <c r="A6" s="61" t="s">
        <v>1</v>
      </c>
      <c r="B6" s="39" t="s">
        <v>2</v>
      </c>
      <c r="C6" s="7" t="s">
        <v>22</v>
      </c>
      <c r="D6" s="62" t="s">
        <v>3</v>
      </c>
    </row>
    <row r="7" spans="1:4" x14ac:dyDescent="0.2">
      <c r="A7" s="63" t="s">
        <v>4</v>
      </c>
      <c r="B7" s="40"/>
      <c r="C7" s="8"/>
      <c r="D7" s="64"/>
    </row>
    <row r="8" spans="1:4" ht="22.5" x14ac:dyDescent="0.2">
      <c r="A8" s="65" t="s">
        <v>23</v>
      </c>
      <c r="B8" s="49">
        <f>B4*28.5</f>
        <v>716921.49</v>
      </c>
      <c r="C8" s="9">
        <f>B8*12</f>
        <v>8603057.879999999</v>
      </c>
      <c r="D8" s="66">
        <f>B8/$B$4</f>
        <v>28.5</v>
      </c>
    </row>
    <row r="9" spans="1:4" x14ac:dyDescent="0.2">
      <c r="A9" s="61" t="s">
        <v>5</v>
      </c>
      <c r="B9" s="41">
        <f>B8</f>
        <v>716921.49</v>
      </c>
      <c r="C9" s="10">
        <f>C8</f>
        <v>8603057.879999999</v>
      </c>
      <c r="D9" s="67"/>
    </row>
    <row r="10" spans="1:4" x14ac:dyDescent="0.2">
      <c r="A10" s="59"/>
      <c r="B10" s="11"/>
      <c r="C10" s="12"/>
      <c r="D10" s="68"/>
    </row>
    <row r="11" spans="1:4" x14ac:dyDescent="0.2">
      <c r="A11" s="63" t="s">
        <v>6</v>
      </c>
      <c r="B11" s="13"/>
      <c r="C11" s="14"/>
      <c r="D11" s="69"/>
    </row>
    <row r="12" spans="1:4" x14ac:dyDescent="0.2">
      <c r="A12" s="70" t="s">
        <v>24</v>
      </c>
      <c r="B12" s="51"/>
      <c r="C12" s="50"/>
      <c r="D12" s="71"/>
    </row>
    <row r="13" spans="1:4" x14ac:dyDescent="0.2">
      <c r="A13" s="72"/>
      <c r="B13" s="15"/>
      <c r="C13" s="16"/>
      <c r="D13" s="73"/>
    </row>
    <row r="14" spans="1:4" x14ac:dyDescent="0.2">
      <c r="A14" s="72" t="s">
        <v>25</v>
      </c>
      <c r="B14" s="42">
        <v>45000</v>
      </c>
      <c r="C14" s="17">
        <f t="shared" ref="C14:C22" si="0">B14*12</f>
        <v>540000</v>
      </c>
      <c r="D14" s="74">
        <f>B14/$B$4</f>
        <v>1.7888988095474723</v>
      </c>
    </row>
    <row r="15" spans="1:4" x14ac:dyDescent="0.2">
      <c r="A15" s="72" t="s">
        <v>26</v>
      </c>
      <c r="B15" s="42">
        <v>29000</v>
      </c>
      <c r="C15" s="16">
        <f t="shared" si="0"/>
        <v>348000</v>
      </c>
      <c r="D15" s="74">
        <f t="shared" ref="D15:D21" si="1">B15/$B$4</f>
        <v>1.1528458994861488</v>
      </c>
    </row>
    <row r="16" spans="1:4" x14ac:dyDescent="0.2">
      <c r="A16" s="72" t="s">
        <v>27</v>
      </c>
      <c r="B16" s="42">
        <v>18000</v>
      </c>
      <c r="C16" s="16">
        <f t="shared" si="0"/>
        <v>216000</v>
      </c>
      <c r="D16" s="74">
        <f t="shared" si="1"/>
        <v>0.71555952381898891</v>
      </c>
    </row>
    <row r="17" spans="1:4" x14ac:dyDescent="0.2">
      <c r="A17" s="75" t="s">
        <v>61</v>
      </c>
      <c r="B17" s="42">
        <v>35000</v>
      </c>
      <c r="C17" s="16">
        <f t="shared" si="0"/>
        <v>420000</v>
      </c>
      <c r="D17" s="74">
        <f t="shared" si="1"/>
        <v>1.3913657407591451</v>
      </c>
    </row>
    <row r="18" spans="1:4" x14ac:dyDescent="0.2">
      <c r="A18" s="72" t="s">
        <v>28</v>
      </c>
      <c r="B18" s="42">
        <v>19000</v>
      </c>
      <c r="C18" s="16">
        <f t="shared" si="0"/>
        <v>228000</v>
      </c>
      <c r="D18" s="74">
        <f t="shared" si="1"/>
        <v>0.75531283069782162</v>
      </c>
    </row>
    <row r="19" spans="1:4" x14ac:dyDescent="0.2">
      <c r="A19" s="72" t="s">
        <v>29</v>
      </c>
      <c r="B19" s="42">
        <v>35000</v>
      </c>
      <c r="C19" s="16">
        <f t="shared" si="0"/>
        <v>420000</v>
      </c>
      <c r="D19" s="74">
        <f t="shared" si="1"/>
        <v>1.3913657407591451</v>
      </c>
    </row>
    <row r="20" spans="1:4" x14ac:dyDescent="0.2">
      <c r="A20" s="72" t="s">
        <v>30</v>
      </c>
      <c r="B20" s="42">
        <v>19000</v>
      </c>
      <c r="C20" s="16">
        <f t="shared" si="0"/>
        <v>228000</v>
      </c>
      <c r="D20" s="74">
        <f t="shared" si="1"/>
        <v>0.75531283069782162</v>
      </c>
    </row>
    <row r="21" spans="1:4" x14ac:dyDescent="0.2">
      <c r="A21" s="72" t="s">
        <v>31</v>
      </c>
      <c r="B21" s="42">
        <v>19000</v>
      </c>
      <c r="C21" s="16">
        <f t="shared" si="0"/>
        <v>228000</v>
      </c>
      <c r="D21" s="74">
        <f t="shared" si="1"/>
        <v>0.75531283069782162</v>
      </c>
    </row>
    <row r="22" spans="1:4" x14ac:dyDescent="0.2">
      <c r="A22" s="72" t="s">
        <v>32</v>
      </c>
      <c r="B22" s="42">
        <v>5000</v>
      </c>
      <c r="C22" s="16">
        <f t="shared" si="0"/>
        <v>60000</v>
      </c>
      <c r="D22" s="74">
        <f>B22/$B$4</f>
        <v>0.19876653439416359</v>
      </c>
    </row>
    <row r="23" spans="1:4" x14ac:dyDescent="0.2">
      <c r="A23" s="72"/>
      <c r="B23" s="43">
        <f>SUM(B14:B22)</f>
        <v>224000</v>
      </c>
      <c r="C23" s="18">
        <f>SUM(C14:C22)</f>
        <v>2688000</v>
      </c>
      <c r="D23" s="76">
        <f>SUM(D14:D22)</f>
        <v>8.9047407408585286</v>
      </c>
    </row>
    <row r="24" spans="1:4" x14ac:dyDescent="0.2">
      <c r="A24" s="72" t="s">
        <v>33</v>
      </c>
      <c r="B24" s="42">
        <f>B23/12</f>
        <v>18666.666666666668</v>
      </c>
      <c r="C24" s="16">
        <f>B24*12</f>
        <v>224000</v>
      </c>
      <c r="D24" s="74">
        <f>B24/$B$4</f>
        <v>0.74206172840487739</v>
      </c>
    </row>
    <row r="25" spans="1:4" x14ac:dyDescent="0.2">
      <c r="A25" s="72" t="s">
        <v>34</v>
      </c>
      <c r="B25" s="42">
        <f>(B23+B24)*0.302</f>
        <v>73285.333333333328</v>
      </c>
      <c r="C25" s="16">
        <f t="shared" ref="C24:C48" si="2">B25*12</f>
        <v>879424</v>
      </c>
      <c r="D25" s="74">
        <f>B25/$B$4</f>
        <v>2.9133343457175482</v>
      </c>
    </row>
    <row r="26" spans="1:4" x14ac:dyDescent="0.2">
      <c r="A26" s="72"/>
      <c r="B26" s="42"/>
      <c r="C26" s="16"/>
      <c r="D26" s="73"/>
    </row>
    <row r="27" spans="1:4" x14ac:dyDescent="0.2">
      <c r="A27" s="77" t="s">
        <v>35</v>
      </c>
      <c r="B27" s="44">
        <f>B23+B24+B25</f>
        <v>315952</v>
      </c>
      <c r="C27" s="20">
        <f t="shared" si="2"/>
        <v>3791424</v>
      </c>
      <c r="D27" s="78">
        <f>D23+D24+D25</f>
        <v>12.560136814980954</v>
      </c>
    </row>
    <row r="28" spans="1:4" x14ac:dyDescent="0.2">
      <c r="A28" s="79"/>
      <c r="B28" s="21"/>
      <c r="C28" s="22"/>
      <c r="D28" s="80"/>
    </row>
    <row r="29" spans="1:4" x14ac:dyDescent="0.2">
      <c r="A29" s="70" t="s">
        <v>36</v>
      </c>
      <c r="B29" s="23"/>
      <c r="C29" s="24"/>
      <c r="D29" s="81"/>
    </row>
    <row r="30" spans="1:4" x14ac:dyDescent="0.2">
      <c r="A30" s="82" t="s">
        <v>13</v>
      </c>
      <c r="B30" s="49">
        <v>22500</v>
      </c>
      <c r="C30" s="50">
        <f t="shared" si="2"/>
        <v>270000</v>
      </c>
      <c r="D30" s="83">
        <f>B30/$B$4</f>
        <v>0.89444940477373613</v>
      </c>
    </row>
    <row r="31" spans="1:4" x14ac:dyDescent="0.2">
      <c r="A31" s="84" t="s">
        <v>10</v>
      </c>
      <c r="B31" s="49">
        <v>44376</v>
      </c>
      <c r="C31" s="50">
        <f t="shared" si="2"/>
        <v>532512</v>
      </c>
      <c r="D31" s="83">
        <f t="shared" ref="D31:D48" si="3">B31/$B$4</f>
        <v>1.7640927460550806</v>
      </c>
    </row>
    <row r="32" spans="1:4" x14ac:dyDescent="0.2">
      <c r="A32" s="84" t="s">
        <v>11</v>
      </c>
      <c r="B32" s="49">
        <v>2500</v>
      </c>
      <c r="C32" s="50">
        <f t="shared" si="2"/>
        <v>30000</v>
      </c>
      <c r="D32" s="83">
        <f t="shared" si="3"/>
        <v>9.9383267197081793E-2</v>
      </c>
    </row>
    <row r="33" spans="1:4" x14ac:dyDescent="0.2">
      <c r="A33" s="84" t="s">
        <v>12</v>
      </c>
      <c r="B33" s="49">
        <v>500</v>
      </c>
      <c r="C33" s="50">
        <f t="shared" si="2"/>
        <v>6000</v>
      </c>
      <c r="D33" s="83">
        <f t="shared" si="3"/>
        <v>1.9876653439416359E-2</v>
      </c>
    </row>
    <row r="34" spans="1:4" x14ac:dyDescent="0.2">
      <c r="A34" s="84" t="s">
        <v>37</v>
      </c>
      <c r="B34" s="49">
        <v>37500</v>
      </c>
      <c r="C34" s="50">
        <f t="shared" si="2"/>
        <v>450000</v>
      </c>
      <c r="D34" s="83">
        <f t="shared" si="3"/>
        <v>1.4907490079562269</v>
      </c>
    </row>
    <row r="35" spans="1:4" ht="14.25" customHeight="1" x14ac:dyDescent="0.2">
      <c r="A35" s="84" t="s">
        <v>38</v>
      </c>
      <c r="B35" s="49">
        <v>1500</v>
      </c>
      <c r="C35" s="50">
        <f t="shared" si="2"/>
        <v>18000</v>
      </c>
      <c r="D35" s="83">
        <f t="shared" si="3"/>
        <v>5.9629960318249076E-2</v>
      </c>
    </row>
    <row r="36" spans="1:4" x14ac:dyDescent="0.2">
      <c r="A36" s="85" t="s">
        <v>39</v>
      </c>
      <c r="B36" s="45">
        <v>4500</v>
      </c>
      <c r="C36" s="26">
        <f t="shared" si="2"/>
        <v>54000</v>
      </c>
      <c r="D36" s="83">
        <f t="shared" si="3"/>
        <v>0.17888988095474723</v>
      </c>
    </row>
    <row r="37" spans="1:4" x14ac:dyDescent="0.2">
      <c r="A37" s="85" t="s">
        <v>40</v>
      </c>
      <c r="B37" s="45">
        <v>21000</v>
      </c>
      <c r="C37" s="50">
        <f t="shared" si="2"/>
        <v>252000</v>
      </c>
      <c r="D37" s="83">
        <f t="shared" si="3"/>
        <v>0.83481944445548706</v>
      </c>
    </row>
    <row r="38" spans="1:4" ht="22.5" x14ac:dyDescent="0.2">
      <c r="A38" s="84" t="s">
        <v>8</v>
      </c>
      <c r="B38" s="49">
        <v>5000</v>
      </c>
      <c r="C38" s="50">
        <f t="shared" si="2"/>
        <v>60000</v>
      </c>
      <c r="D38" s="83">
        <f t="shared" si="3"/>
        <v>0.19876653439416359</v>
      </c>
    </row>
    <row r="39" spans="1:4" x14ac:dyDescent="0.2">
      <c r="A39" s="84" t="s">
        <v>9</v>
      </c>
      <c r="B39" s="49">
        <v>1200</v>
      </c>
      <c r="C39" s="50">
        <f t="shared" si="2"/>
        <v>14400</v>
      </c>
      <c r="D39" s="83">
        <f t="shared" si="3"/>
        <v>4.7703968254599258E-2</v>
      </c>
    </row>
    <row r="40" spans="1:4" x14ac:dyDescent="0.2">
      <c r="A40" s="84" t="s">
        <v>41</v>
      </c>
      <c r="B40" s="49">
        <v>2250</v>
      </c>
      <c r="C40" s="50">
        <f t="shared" si="2"/>
        <v>27000</v>
      </c>
      <c r="D40" s="83">
        <f t="shared" si="3"/>
        <v>8.9444940477373613E-2</v>
      </c>
    </row>
    <row r="41" spans="1:4" ht="22.5" x14ac:dyDescent="0.2">
      <c r="A41" s="85" t="s">
        <v>14</v>
      </c>
      <c r="B41" s="45">
        <v>1000</v>
      </c>
      <c r="C41" s="50">
        <f t="shared" si="2"/>
        <v>12000</v>
      </c>
      <c r="D41" s="83">
        <f t="shared" si="3"/>
        <v>3.9753306878832717E-2</v>
      </c>
    </row>
    <row r="42" spans="1:4" x14ac:dyDescent="0.2">
      <c r="A42" s="86" t="s">
        <v>42</v>
      </c>
      <c r="B42" s="42">
        <v>3000</v>
      </c>
      <c r="C42" s="50">
        <f t="shared" si="2"/>
        <v>36000</v>
      </c>
      <c r="D42" s="83">
        <f t="shared" si="3"/>
        <v>0.11925992063649815</v>
      </c>
    </row>
    <row r="43" spans="1:4" ht="22.5" x14ac:dyDescent="0.2">
      <c r="A43" s="86" t="s">
        <v>43</v>
      </c>
      <c r="B43" s="42">
        <v>4500</v>
      </c>
      <c r="C43" s="50">
        <f t="shared" si="2"/>
        <v>54000</v>
      </c>
      <c r="D43" s="83">
        <f t="shared" si="3"/>
        <v>0.17888988095474723</v>
      </c>
    </row>
    <row r="44" spans="1:4" x14ac:dyDescent="0.2">
      <c r="A44" s="84" t="s">
        <v>44</v>
      </c>
      <c r="B44" s="49">
        <v>2500</v>
      </c>
      <c r="C44" s="50">
        <f t="shared" si="2"/>
        <v>30000</v>
      </c>
      <c r="D44" s="83">
        <f t="shared" si="3"/>
        <v>9.9383267197081793E-2</v>
      </c>
    </row>
    <row r="45" spans="1:4" x14ac:dyDescent="0.2">
      <c r="A45" s="85" t="s">
        <v>45</v>
      </c>
      <c r="B45" s="45">
        <v>2000</v>
      </c>
      <c r="C45" s="50">
        <f t="shared" si="2"/>
        <v>24000</v>
      </c>
      <c r="D45" s="83">
        <f t="shared" si="3"/>
        <v>7.9506613757665434E-2</v>
      </c>
    </row>
    <row r="46" spans="1:4" x14ac:dyDescent="0.2">
      <c r="A46" s="84" t="s">
        <v>7</v>
      </c>
      <c r="B46" s="49">
        <v>2900</v>
      </c>
      <c r="C46" s="50">
        <f t="shared" si="2"/>
        <v>34800</v>
      </c>
      <c r="D46" s="83">
        <f t="shared" si="3"/>
        <v>0.11528458994861487</v>
      </c>
    </row>
    <row r="47" spans="1:4" ht="26.45" customHeight="1" x14ac:dyDescent="0.2">
      <c r="A47" s="84" t="s">
        <v>46</v>
      </c>
      <c r="B47" s="49">
        <v>2500</v>
      </c>
      <c r="C47" s="50">
        <f t="shared" si="2"/>
        <v>30000</v>
      </c>
      <c r="D47" s="83">
        <f t="shared" si="3"/>
        <v>9.9383267197081793E-2</v>
      </c>
    </row>
    <row r="48" spans="1:4" ht="22.5" x14ac:dyDescent="0.2">
      <c r="A48" s="84" t="s">
        <v>47</v>
      </c>
      <c r="B48" s="49">
        <v>13315.89</v>
      </c>
      <c r="C48" s="50">
        <f t="shared" si="2"/>
        <v>159790.68</v>
      </c>
      <c r="D48" s="83">
        <f t="shared" si="3"/>
        <v>0.52935066153477972</v>
      </c>
    </row>
    <row r="49" spans="1:8" x14ac:dyDescent="0.2">
      <c r="A49" s="77" t="s">
        <v>48</v>
      </c>
      <c r="B49" s="46">
        <f>SUM(B30:B48)</f>
        <v>174541.89</v>
      </c>
      <c r="C49" s="27">
        <f>SUM(C30:C48)</f>
        <v>2094502.68</v>
      </c>
      <c r="D49" s="78">
        <f>SUM(D30:D48)</f>
        <v>6.938617316381464</v>
      </c>
    </row>
    <row r="50" spans="1:8" x14ac:dyDescent="0.2">
      <c r="A50" s="72"/>
      <c r="B50" s="15"/>
      <c r="C50" s="16"/>
      <c r="D50" s="73"/>
    </row>
    <row r="51" spans="1:8" ht="22.5" x14ac:dyDescent="0.2">
      <c r="A51" s="61" t="s">
        <v>49</v>
      </c>
      <c r="B51" s="28">
        <f>B27+B49</f>
        <v>490493.89</v>
      </c>
      <c r="C51" s="27">
        <f>C49+C27</f>
        <v>5885926.6799999997</v>
      </c>
      <c r="D51" s="87">
        <f>D49+D27</f>
        <v>19.498754131362418</v>
      </c>
    </row>
    <row r="52" spans="1:8" x14ac:dyDescent="0.2">
      <c r="A52" s="59"/>
      <c r="B52" s="30"/>
      <c r="C52" s="31"/>
      <c r="D52" s="71"/>
    </row>
    <row r="53" spans="1:8" x14ac:dyDescent="0.2">
      <c r="A53" s="59" t="s">
        <v>15</v>
      </c>
      <c r="B53" s="30"/>
      <c r="C53" s="31"/>
      <c r="D53" s="71"/>
    </row>
    <row r="54" spans="1:8" x14ac:dyDescent="0.2">
      <c r="A54" s="82" t="s">
        <v>16</v>
      </c>
      <c r="B54" s="45">
        <v>28600</v>
      </c>
      <c r="C54" s="25">
        <f t="shared" ref="C54:C61" si="4">B54*12</f>
        <v>343200</v>
      </c>
      <c r="D54" s="83">
        <f t="shared" ref="D54:D59" si="5">B54/$B$4</f>
        <v>1.1369445767346158</v>
      </c>
    </row>
    <row r="55" spans="1:8" x14ac:dyDescent="0.2">
      <c r="A55" s="88" t="s">
        <v>64</v>
      </c>
      <c r="B55" s="45">
        <v>60000</v>
      </c>
      <c r="C55" s="25">
        <f t="shared" si="4"/>
        <v>720000</v>
      </c>
      <c r="D55" s="83">
        <f t="shared" si="5"/>
        <v>2.385198412729963</v>
      </c>
    </row>
    <row r="56" spans="1:8" ht="22.5" x14ac:dyDescent="0.2">
      <c r="A56" s="88" t="s">
        <v>66</v>
      </c>
      <c r="B56" s="45">
        <v>42000</v>
      </c>
      <c r="C56" s="25">
        <f t="shared" si="4"/>
        <v>504000</v>
      </c>
      <c r="D56" s="83">
        <f t="shared" si="5"/>
        <v>1.6696388889109741</v>
      </c>
    </row>
    <row r="57" spans="1:8" x14ac:dyDescent="0.2">
      <c r="A57" s="88" t="s">
        <v>63</v>
      </c>
      <c r="B57" s="45">
        <v>27500</v>
      </c>
      <c r="C57" s="25">
        <f>B57*10</f>
        <v>275000</v>
      </c>
      <c r="D57" s="83">
        <f t="shared" si="5"/>
        <v>1.0932159391678997</v>
      </c>
    </row>
    <row r="58" spans="1:8" x14ac:dyDescent="0.2">
      <c r="A58" s="86" t="s">
        <v>50</v>
      </c>
      <c r="B58" s="45">
        <v>18000</v>
      </c>
      <c r="C58" s="25">
        <f t="shared" si="4"/>
        <v>216000</v>
      </c>
      <c r="D58" s="83">
        <f t="shared" si="5"/>
        <v>0.71555952381898891</v>
      </c>
    </row>
    <row r="59" spans="1:8" x14ac:dyDescent="0.2">
      <c r="A59" s="84" t="s">
        <v>51</v>
      </c>
      <c r="B59" s="45">
        <v>50310.28</v>
      </c>
      <c r="C59" s="25">
        <f t="shared" si="4"/>
        <v>603723.36</v>
      </c>
      <c r="D59" s="83">
        <f t="shared" si="5"/>
        <v>2</v>
      </c>
      <c r="H59" s="48"/>
    </row>
    <row r="60" spans="1:8" hidden="1" x14ac:dyDescent="0.2">
      <c r="A60" s="86" t="s">
        <v>52</v>
      </c>
      <c r="B60" s="49">
        <v>0</v>
      </c>
      <c r="C60" s="50">
        <f t="shared" si="4"/>
        <v>0</v>
      </c>
      <c r="D60" s="83"/>
    </row>
    <row r="61" spans="1:8" hidden="1" x14ac:dyDescent="0.2">
      <c r="A61" s="86" t="s">
        <v>53</v>
      </c>
      <c r="B61" s="49">
        <v>0</v>
      </c>
      <c r="C61" s="50">
        <f t="shared" si="4"/>
        <v>0</v>
      </c>
      <c r="D61" s="71"/>
    </row>
    <row r="62" spans="1:8" x14ac:dyDescent="0.2">
      <c r="A62" s="61" t="s">
        <v>17</v>
      </c>
      <c r="B62" s="41">
        <f>SUM(B54:B61)</f>
        <v>226410.28</v>
      </c>
      <c r="C62" s="29">
        <f>SUM(C54:C61)</f>
        <v>2661923.36</v>
      </c>
      <c r="D62" s="87">
        <f>SUM(D54:D61)</f>
        <v>9.0005573413624411</v>
      </c>
    </row>
    <row r="63" spans="1:8" x14ac:dyDescent="0.2">
      <c r="A63" s="59"/>
      <c r="B63" s="11"/>
      <c r="C63" s="32"/>
      <c r="D63" s="89"/>
    </row>
    <row r="64" spans="1:8" x14ac:dyDescent="0.2">
      <c r="A64" s="90" t="s">
        <v>18</v>
      </c>
      <c r="B64" s="51"/>
      <c r="C64" s="9"/>
      <c r="D64" s="91"/>
    </row>
    <row r="65" spans="1:6" ht="14.45" customHeight="1" x14ac:dyDescent="0.2">
      <c r="A65" s="92" t="s">
        <v>19</v>
      </c>
      <c r="B65" s="110" t="s">
        <v>54</v>
      </c>
      <c r="C65" s="112" t="s">
        <v>54</v>
      </c>
      <c r="D65" s="113" t="s">
        <v>54</v>
      </c>
    </row>
    <row r="66" spans="1:6" ht="14.45" customHeight="1" x14ac:dyDescent="0.2">
      <c r="A66" s="92" t="s">
        <v>20</v>
      </c>
      <c r="B66" s="111"/>
      <c r="C66" s="112"/>
      <c r="D66" s="113"/>
    </row>
    <row r="67" spans="1:6" x14ac:dyDescent="0.2">
      <c r="A67" s="92" t="s">
        <v>55</v>
      </c>
      <c r="B67" s="111"/>
      <c r="C67" s="112"/>
      <c r="D67" s="113"/>
    </row>
    <row r="68" spans="1:6" s="4" customFormat="1" x14ac:dyDescent="0.2">
      <c r="A68" s="77" t="s">
        <v>21</v>
      </c>
      <c r="B68" s="19">
        <f>B51+B62</f>
        <v>716904.17</v>
      </c>
      <c r="C68" s="20">
        <f>C51+C62</f>
        <v>8547850.0399999991</v>
      </c>
      <c r="D68" s="78">
        <f>D62+D51</f>
        <v>28.499311472724859</v>
      </c>
      <c r="F68" s="47"/>
    </row>
    <row r="69" spans="1:6" s="4" customFormat="1" x14ac:dyDescent="0.2">
      <c r="A69" s="93"/>
      <c r="B69" s="94"/>
      <c r="C69" s="33"/>
      <c r="D69" s="95"/>
    </row>
    <row r="70" spans="1:6" x14ac:dyDescent="0.2">
      <c r="A70" s="96" t="s">
        <v>56</v>
      </c>
      <c r="B70" s="97"/>
      <c r="C70" s="34"/>
      <c r="D70" s="98"/>
    </row>
    <row r="71" spans="1:6" x14ac:dyDescent="0.2">
      <c r="A71" s="72"/>
      <c r="B71" s="35"/>
      <c r="C71" s="5" t="s">
        <v>65</v>
      </c>
      <c r="D71" s="99"/>
    </row>
    <row r="72" spans="1:6" x14ac:dyDescent="0.2">
      <c r="A72" s="65" t="s">
        <v>57</v>
      </c>
      <c r="B72" s="51"/>
      <c r="C72" s="9"/>
      <c r="D72" s="91"/>
    </row>
    <row r="73" spans="1:6" x14ac:dyDescent="0.2">
      <c r="A73" s="65" t="s">
        <v>58</v>
      </c>
      <c r="B73" s="51"/>
      <c r="C73" s="9"/>
      <c r="D73" s="91"/>
    </row>
    <row r="74" spans="1:6" x14ac:dyDescent="0.2">
      <c r="A74" s="77" t="s">
        <v>59</v>
      </c>
      <c r="B74" s="36"/>
      <c r="C74" s="37">
        <f>C72+C73</f>
        <v>0</v>
      </c>
      <c r="D74" s="100"/>
    </row>
    <row r="75" spans="1:6" x14ac:dyDescent="0.2">
      <c r="A75" s="93"/>
      <c r="B75" s="97"/>
      <c r="C75" s="34"/>
      <c r="D75" s="98"/>
    </row>
    <row r="76" spans="1:6" ht="15" thickBot="1" x14ac:dyDescent="0.25">
      <c r="A76" s="101" t="s">
        <v>60</v>
      </c>
      <c r="B76" s="102">
        <f>B72+B73</f>
        <v>0</v>
      </c>
      <c r="C76" s="103">
        <f>C72+C73</f>
        <v>0</v>
      </c>
      <c r="D76" s="104">
        <f>D74</f>
        <v>0</v>
      </c>
    </row>
  </sheetData>
  <mergeCells count="5">
    <mergeCell ref="A1:D1"/>
    <mergeCell ref="A2:D2"/>
    <mergeCell ref="B65:B67"/>
    <mergeCell ref="C65:C67"/>
    <mergeCell ref="D65:D67"/>
  </mergeCells>
  <pageMargins left="0.70866141732283472" right="0.70866141732283472" top="0.19685039370078738" bottom="0.19685039370078738" header="0" footer="0"/>
  <pageSetup paperSize="9" scale="75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01.01.2023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2013-04-12T08:56:29Z</dcterms:created>
  <dcterms:modified xsi:type="dcterms:W3CDTF">2022-12-12T03:49:01Z</dcterms:modified>
</cp:coreProperties>
</file>