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195" windowHeight="5490"/>
  </bookViews>
  <sheets>
    <sheet name="2021" sheetId="4" r:id="rId1"/>
  </sheets>
  <calcPr calcId="145621" refMode="R1C1"/>
</workbook>
</file>

<file path=xl/calcChain.xml><?xml version="1.0" encoding="utf-8"?>
<calcChain xmlns="http://schemas.openxmlformats.org/spreadsheetml/2006/main">
  <c r="D55" i="4" l="1"/>
  <c r="D56" i="4"/>
  <c r="D57" i="4"/>
  <c r="D54" i="4"/>
  <c r="D48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30" i="4"/>
  <c r="D15" i="4"/>
  <c r="D16" i="4"/>
  <c r="D17" i="4"/>
  <c r="D18" i="4"/>
  <c r="D19" i="4"/>
  <c r="D20" i="4"/>
  <c r="D21" i="4"/>
  <c r="D22" i="4"/>
  <c r="D14" i="4"/>
  <c r="B8" i="4" l="1"/>
  <c r="C8" i="4" s="1"/>
  <c r="D60" i="4" l="1"/>
  <c r="D49" i="4"/>
  <c r="D23" i="4" l="1"/>
  <c r="C14" i="4" l="1"/>
  <c r="C35" i="4" l="1"/>
  <c r="C42" i="4" l="1"/>
  <c r="C57" i="4" l="1"/>
  <c r="C58" i="4"/>
  <c r="C59" i="4"/>
  <c r="C55" i="4"/>
  <c r="C56" i="4"/>
  <c r="C54" i="4"/>
  <c r="C48" i="4"/>
  <c r="C31" i="4"/>
  <c r="C32" i="4"/>
  <c r="C33" i="4"/>
  <c r="C34" i="4"/>
  <c r="C36" i="4"/>
  <c r="C37" i="4"/>
  <c r="C38" i="4"/>
  <c r="C39" i="4"/>
  <c r="C40" i="4"/>
  <c r="C41" i="4"/>
  <c r="C43" i="4"/>
  <c r="C44" i="4"/>
  <c r="C45" i="4"/>
  <c r="C46" i="4"/>
  <c r="C47" i="4"/>
  <c r="C30" i="4"/>
  <c r="C15" i="4"/>
  <c r="C16" i="4"/>
  <c r="C17" i="4"/>
  <c r="C18" i="4"/>
  <c r="C19" i="4"/>
  <c r="C20" i="4"/>
  <c r="C21" i="4"/>
  <c r="C22" i="4"/>
  <c r="C49" i="4" l="1"/>
  <c r="C72" i="4"/>
  <c r="D74" i="4" l="1"/>
  <c r="B60" i="4" l="1"/>
  <c r="B49" i="4" l="1"/>
  <c r="B74" i="4"/>
  <c r="C60" i="4" l="1"/>
  <c r="B23" i="4"/>
  <c r="B24" i="4" l="1"/>
  <c r="B9" i="4"/>
  <c r="C23" i="4"/>
  <c r="C24" i="4" l="1"/>
  <c r="D24" i="4"/>
  <c r="B25" i="4"/>
  <c r="C9" i="4"/>
  <c r="C74" i="4"/>
  <c r="D25" i="4" l="1"/>
  <c r="C25" i="4"/>
  <c r="B27" i="4"/>
  <c r="C27" i="4" s="1"/>
  <c r="D27" i="4"/>
  <c r="D51" i="4" s="1"/>
  <c r="D66" i="4" s="1"/>
  <c r="B51" i="4" l="1"/>
  <c r="C51" i="4"/>
  <c r="C66" i="4" l="1"/>
  <c r="B66" i="4"/>
</calcChain>
</file>

<file path=xl/sharedStrings.xml><?xml version="1.0" encoding="utf-8"?>
<sst xmlns="http://schemas.openxmlformats.org/spreadsheetml/2006/main" count="68" uniqueCount="66">
  <si>
    <t>Наименование статей</t>
  </si>
  <si>
    <t xml:space="preserve"> руб./1 мес.</t>
  </si>
  <si>
    <t>1. Доходы товарищества</t>
  </si>
  <si>
    <t>2. Расходы товарищества</t>
  </si>
  <si>
    <t>Общая площадь дома</t>
  </si>
  <si>
    <t>Банковское обслуживание</t>
  </si>
  <si>
    <t>Вывоз и уборка снега</t>
  </si>
  <si>
    <t>Ежегодное освидетельствование лифтового хозяйства</t>
  </si>
  <si>
    <t>Страхование лифтов</t>
  </si>
  <si>
    <t>Текущий ремонт</t>
  </si>
  <si>
    <t>Техническое обслуживание лифтов</t>
  </si>
  <si>
    <t>Итого доходы товарищества</t>
  </si>
  <si>
    <t>ХВС для СОИ</t>
  </si>
  <si>
    <t>Мелкий текущий ремонт</t>
  </si>
  <si>
    <t>Приобретение инвентаря и моющих средств для уборщицы и дворника</t>
  </si>
  <si>
    <t>Дератизация и дезинсекция</t>
  </si>
  <si>
    <t>Эл/энергия для СОИ</t>
  </si>
  <si>
    <t>Расходы на пожарную безопасность (огнетушители, информационные таблички)</t>
  </si>
  <si>
    <t>руб./1 кв.м./мес.</t>
  </si>
  <si>
    <t>Итого по статье "Текущий ремонт"</t>
  </si>
  <si>
    <t>Ресурсы для содержания общего имущества</t>
  </si>
  <si>
    <t>ИТОГО по всем статьям:</t>
  </si>
  <si>
    <t xml:space="preserve">Доходы от размещения оборудования операторов связи </t>
  </si>
  <si>
    <t>Содержание общего имущества</t>
  </si>
  <si>
    <t>Председатель правления</t>
  </si>
  <si>
    <t>Управляющий</t>
  </si>
  <si>
    <t>Паспортист</t>
  </si>
  <si>
    <t>Уорщик дворовых территорий (2 ставки)</t>
  </si>
  <si>
    <t>Уборщик лестничных клеток (2 ставки)</t>
  </si>
  <si>
    <t>Сантехник</t>
  </si>
  <si>
    <t>Электрик</t>
  </si>
  <si>
    <t>Инженер лифтового оборудования</t>
  </si>
  <si>
    <t>по нормативу</t>
  </si>
  <si>
    <t>Бухгалтерское обслуживание</t>
  </si>
  <si>
    <t>Обслуживание сайта, размещ нф на реформе ЖКХ</t>
  </si>
  <si>
    <t>Прочие доходы</t>
  </si>
  <si>
    <t>ГИС ЖКХ (размещение информации, ЭЦП)</t>
  </si>
  <si>
    <t>Расходы на обучение</t>
  </si>
  <si>
    <t>Резервный фонд</t>
  </si>
  <si>
    <t>Обслуживание общедомовых приборов учета</t>
  </si>
  <si>
    <t>Расходы на информационное взаимодействие АНП ОРС</t>
  </si>
  <si>
    <t>Ремонт межпанельных швов</t>
  </si>
  <si>
    <t>Затраты на оплату труда</t>
  </si>
  <si>
    <t>Итого по статье  затраты на оплату труда</t>
  </si>
  <si>
    <t>Итого по статье "Содержание общего имущества и оплату труда"</t>
  </si>
  <si>
    <t>Итого по статье содержание общего имущеества</t>
  </si>
  <si>
    <t>Установка металлических дверей в мусорокамеры</t>
  </si>
  <si>
    <t xml:space="preserve">Ремонт мусорных камер </t>
  </si>
  <si>
    <t>Водоотведение для СОИ</t>
  </si>
  <si>
    <t>Коммерческие доходы:</t>
  </si>
  <si>
    <t>Отпускные выплаты</t>
  </si>
  <si>
    <t>ИТОГО доходы от коммерческой деятельности</t>
  </si>
  <si>
    <t>Канц. товары, бумага,услуги почты)</t>
  </si>
  <si>
    <t>Соц налог 30,2%</t>
  </si>
  <si>
    <t>Платежи по содержанию офиса (коммун пл, домофон, телефон)</t>
  </si>
  <si>
    <t>Обслуживание компьютерной техники, заправка картриджа, обслуживание принтера, модернизвция компьютера</t>
  </si>
  <si>
    <t>Непредвиденные расходы (материал, госпошлины, аварийные ситуации, работа с должниками, "ОДН")</t>
  </si>
  <si>
    <t>Благоустройство</t>
  </si>
  <si>
    <r>
      <t>Содержание жилья (содержание ОИ, текущий ремонт ОИ, управление) 23,50 руб/м</t>
    </r>
    <r>
      <rPr>
        <vertAlign val="superscript"/>
        <sz val="8"/>
        <rFont val="Arial"/>
        <family val="2"/>
        <charset val="204"/>
      </rPr>
      <t>2</t>
    </r>
  </si>
  <si>
    <t>Смета доходов и расходов ТСЖ " Арина" с 01.07.2021г.</t>
  </si>
  <si>
    <t>руб./12 мес</t>
  </si>
  <si>
    <t>План на 2021г</t>
  </si>
  <si>
    <t>Ремонт подъездов ( один подъезд №7 с заменой пластиковых окон)</t>
  </si>
  <si>
    <t>Уборщик мусоропровода</t>
  </si>
  <si>
    <t>ЭЦП для сдачи эл. отчетности , антивирус, облачное хранение данных, расходы на сетевую безопасность</t>
  </si>
  <si>
    <t>Приложение к протоколу №____ от ____________г.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</si>
</sst>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2" fillId="0" borderId="0" xfId="0" applyNumberFormat="1" applyFont="1" applyFill="1" applyAlignment="1">
      <alignment wrapText="1"/>
    </xf>
    <xf numFmtId="2" fontId="2" fillId="0" borderId="0" xfId="0" applyNumberFormat="1" applyFont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0" fontId="9" fillId="3" borderId="1" xfId="0" applyNumberFormat="1" applyFont="1" applyFill="1" applyBorder="1" applyAlignment="1">
      <alignment wrapText="1"/>
    </xf>
    <xf numFmtId="4" fontId="9" fillId="3" borderId="1" xfId="0" applyNumberFormat="1" applyFont="1" applyFill="1" applyBorder="1" applyAlignment="1">
      <alignment horizontal="right" wrapText="1"/>
    </xf>
    <xf numFmtId="0" fontId="7" fillId="6" borderId="1" xfId="0" applyNumberFormat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right" wrapText="1"/>
    </xf>
    <xf numFmtId="0" fontId="10" fillId="6" borderId="1" xfId="0" applyNumberFormat="1" applyFont="1" applyFill="1" applyBorder="1" applyAlignment="1">
      <alignment horizontal="left" vertical="center" wrapText="1"/>
    </xf>
    <xf numFmtId="4" fontId="8" fillId="6" borderId="1" xfId="1" applyNumberFormat="1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4" fontId="9" fillId="3" borderId="1" xfId="0" applyNumberFormat="1" applyFont="1" applyFill="1" applyBorder="1" applyAlignment="1">
      <alignment wrapText="1"/>
    </xf>
    <xf numFmtId="4" fontId="4" fillId="3" borderId="2" xfId="1" applyNumberFormat="1" applyFont="1" applyFill="1" applyBorder="1" applyAlignment="1">
      <alignment horizontal="right" vertical="center" wrapText="1"/>
    </xf>
    <xf numFmtId="4" fontId="4" fillId="3" borderId="2" xfId="1" applyNumberFormat="1" applyFont="1" applyFill="1" applyBorder="1" applyAlignment="1">
      <alignment horizontal="right" wrapText="1"/>
    </xf>
    <xf numFmtId="4" fontId="4" fillId="0" borderId="2" xfId="1" applyNumberFormat="1" applyFont="1" applyFill="1" applyBorder="1" applyAlignment="1">
      <alignment horizontal="right" vertical="center" wrapText="1"/>
    </xf>
    <xf numFmtId="4" fontId="4" fillId="0" borderId="2" xfId="1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wrapText="1"/>
    </xf>
    <xf numFmtId="4" fontId="4" fillId="3" borderId="1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9" fillId="0" borderId="2" xfId="0" applyNumberFormat="1" applyFont="1" applyBorder="1" applyAlignment="1">
      <alignment horizontal="right" wrapText="1"/>
    </xf>
    <xf numFmtId="4" fontId="9" fillId="3" borderId="2" xfId="0" applyNumberFormat="1" applyFont="1" applyFill="1" applyBorder="1" applyAlignment="1">
      <alignment horizontal="right" wrapText="1"/>
    </xf>
    <xf numFmtId="4" fontId="9" fillId="3" borderId="2" xfId="0" applyNumberFormat="1" applyFont="1" applyFill="1" applyBorder="1" applyAlignment="1">
      <alignment wrapText="1"/>
    </xf>
    <xf numFmtId="4" fontId="8" fillId="6" borderId="2" xfId="1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wrapText="1"/>
    </xf>
    <xf numFmtId="2" fontId="8" fillId="4" borderId="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wrapText="1"/>
    </xf>
    <xf numFmtId="4" fontId="4" fillId="6" borderId="2" xfId="1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4" fontId="4" fillId="3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 wrapText="1"/>
    </xf>
    <xf numFmtId="4" fontId="8" fillId="0" borderId="1" xfId="1" applyNumberFormat="1" applyFont="1" applyBorder="1" applyAlignment="1">
      <alignment horizontal="right" wrapText="1"/>
    </xf>
    <xf numFmtId="4" fontId="5" fillId="6" borderId="1" xfId="0" applyNumberFormat="1" applyFont="1" applyFill="1" applyBorder="1" applyAlignment="1">
      <alignment horizontal="right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8" fillId="6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4" fontId="4" fillId="0" borderId="1" xfId="1" applyNumberFormat="1" applyFont="1" applyBorder="1" applyAlignment="1">
      <alignment horizontal="right" wrapText="1"/>
    </xf>
    <xf numFmtId="4" fontId="8" fillId="0" borderId="4" xfId="1" applyNumberFormat="1" applyFont="1" applyFill="1" applyBorder="1" applyAlignment="1">
      <alignment horizontal="right" wrapText="1"/>
    </xf>
    <xf numFmtId="4" fontId="8" fillId="0" borderId="5" xfId="1" applyNumberFormat="1" applyFont="1" applyFill="1" applyBorder="1" applyAlignment="1">
      <alignment horizontal="right" wrapText="1"/>
    </xf>
    <xf numFmtId="4" fontId="8" fillId="0" borderId="1" xfId="1" applyNumberFormat="1" applyFont="1" applyFill="1" applyBorder="1" applyAlignment="1">
      <alignment horizontal="right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115" zoomScaleNormal="115" workbookViewId="0">
      <selection activeCell="G20" sqref="G20"/>
    </sheetView>
  </sheetViews>
  <sheetFormatPr defaultColWidth="9.140625" defaultRowHeight="14.25" x14ac:dyDescent="0.2"/>
  <cols>
    <col min="1" max="1" width="51.7109375" style="1" bestFit="1" customWidth="1"/>
    <col min="2" max="2" width="9.7109375" style="5" bestFit="1" customWidth="1"/>
    <col min="3" max="3" width="12.7109375" style="2" customWidth="1"/>
    <col min="4" max="4" width="13.28515625" style="59" bestFit="1" customWidth="1"/>
    <col min="5" max="5" width="13" style="1" customWidth="1"/>
    <col min="6" max="6" width="11.5703125" style="1" customWidth="1"/>
    <col min="7" max="7" width="13.7109375" style="1" customWidth="1"/>
    <col min="8" max="16384" width="9.140625" style="1"/>
  </cols>
  <sheetData>
    <row r="1" spans="1:4" x14ac:dyDescent="0.2">
      <c r="A1" s="87" t="s">
        <v>65</v>
      </c>
      <c r="B1" s="88"/>
      <c r="C1" s="88"/>
      <c r="D1" s="88"/>
    </row>
    <row r="2" spans="1:4" ht="15" x14ac:dyDescent="0.2">
      <c r="A2" s="83" t="s">
        <v>59</v>
      </c>
      <c r="B2" s="84"/>
      <c r="C2" s="85"/>
      <c r="D2" s="86"/>
    </row>
    <row r="3" spans="1:4" x14ac:dyDescent="0.2">
      <c r="A3" s="6"/>
      <c r="B3" s="8"/>
      <c r="C3" s="7"/>
      <c r="D3" s="7"/>
    </row>
    <row r="4" spans="1:4" x14ac:dyDescent="0.2">
      <c r="A4" s="9" t="s">
        <v>4</v>
      </c>
      <c r="B4" s="11">
        <v>25155.14</v>
      </c>
      <c r="C4" s="10"/>
      <c r="D4" s="10"/>
    </row>
    <row r="5" spans="1:4" x14ac:dyDescent="0.2">
      <c r="A5" s="12"/>
      <c r="B5" s="14"/>
      <c r="C5" s="13"/>
      <c r="D5" s="13"/>
    </row>
    <row r="6" spans="1:4" ht="22.5" x14ac:dyDescent="0.2">
      <c r="A6" s="15" t="s">
        <v>0</v>
      </c>
      <c r="B6" s="17" t="s">
        <v>1</v>
      </c>
      <c r="C6" s="16" t="s">
        <v>60</v>
      </c>
      <c r="D6" s="16" t="s">
        <v>18</v>
      </c>
    </row>
    <row r="7" spans="1:4" x14ac:dyDescent="0.2">
      <c r="A7" s="18" t="s">
        <v>2</v>
      </c>
      <c r="B7" s="60"/>
      <c r="C7" s="65"/>
      <c r="D7" s="65"/>
    </row>
    <row r="8" spans="1:4" ht="22.5" x14ac:dyDescent="0.2">
      <c r="A8" s="48" t="s">
        <v>58</v>
      </c>
      <c r="B8" s="49">
        <f>B4*23.5</f>
        <v>591145.79</v>
      </c>
      <c r="C8" s="66">
        <f>B8*12</f>
        <v>7093749.4800000004</v>
      </c>
      <c r="D8" s="67"/>
    </row>
    <row r="9" spans="1:4" x14ac:dyDescent="0.2">
      <c r="A9" s="15" t="s">
        <v>11</v>
      </c>
      <c r="B9" s="39">
        <f>B8</f>
        <v>591145.79</v>
      </c>
      <c r="C9" s="68">
        <f>C8</f>
        <v>7093749.4800000004</v>
      </c>
      <c r="D9" s="68"/>
    </row>
    <row r="10" spans="1:4" s="4" customFormat="1" x14ac:dyDescent="0.2">
      <c r="A10" s="12"/>
      <c r="B10" s="41"/>
      <c r="C10" s="69"/>
      <c r="D10" s="69"/>
    </row>
    <row r="11" spans="1:4" x14ac:dyDescent="0.2">
      <c r="A11" s="18" t="s">
        <v>3</v>
      </c>
      <c r="B11" s="61"/>
      <c r="C11" s="70"/>
      <c r="D11" s="70"/>
    </row>
    <row r="12" spans="1:4" x14ac:dyDescent="0.2">
      <c r="A12" s="22" t="s">
        <v>42</v>
      </c>
      <c r="B12" s="49"/>
      <c r="C12" s="71"/>
      <c r="D12" s="71"/>
    </row>
    <row r="13" spans="1:4" x14ac:dyDescent="0.2">
      <c r="A13" s="23"/>
      <c r="B13" s="54"/>
      <c r="C13" s="24"/>
      <c r="D13" s="24"/>
    </row>
    <row r="14" spans="1:4" x14ac:dyDescent="0.2">
      <c r="A14" s="23" t="s">
        <v>24</v>
      </c>
      <c r="B14" s="54">
        <v>39500</v>
      </c>
      <c r="C14" s="72">
        <f>B14*12</f>
        <v>474000</v>
      </c>
      <c r="D14" s="72">
        <f>B14/25155.14</f>
        <v>1.5702556217138923</v>
      </c>
    </row>
    <row r="15" spans="1:4" x14ac:dyDescent="0.2">
      <c r="A15" s="23" t="s">
        <v>25</v>
      </c>
      <c r="B15" s="54">
        <v>27000</v>
      </c>
      <c r="C15" s="24">
        <f t="shared" ref="C15:C22" si="0">B15*12</f>
        <v>324000</v>
      </c>
      <c r="D15" s="72">
        <f t="shared" ref="D15:D22" si="1">B15/25155.14</f>
        <v>1.0733392857284834</v>
      </c>
    </row>
    <row r="16" spans="1:4" x14ac:dyDescent="0.2">
      <c r="A16" s="23" t="s">
        <v>26</v>
      </c>
      <c r="B16" s="54">
        <v>16500</v>
      </c>
      <c r="C16" s="24">
        <f t="shared" si="0"/>
        <v>198000</v>
      </c>
      <c r="D16" s="72">
        <f t="shared" si="1"/>
        <v>0.65592956350073983</v>
      </c>
    </row>
    <row r="17" spans="1:5" x14ac:dyDescent="0.2">
      <c r="A17" s="23" t="s">
        <v>27</v>
      </c>
      <c r="B17" s="54">
        <v>32000</v>
      </c>
      <c r="C17" s="24">
        <f t="shared" si="0"/>
        <v>384000</v>
      </c>
      <c r="D17" s="72">
        <f t="shared" si="1"/>
        <v>1.2721058201226469</v>
      </c>
    </row>
    <row r="18" spans="1:5" x14ac:dyDescent="0.2">
      <c r="A18" s="23" t="s">
        <v>63</v>
      </c>
      <c r="B18" s="54">
        <v>17500</v>
      </c>
      <c r="C18" s="24">
        <f t="shared" si="0"/>
        <v>210000</v>
      </c>
      <c r="D18" s="72">
        <f t="shared" si="1"/>
        <v>0.69568287037957255</v>
      </c>
    </row>
    <row r="19" spans="1:5" x14ac:dyDescent="0.2">
      <c r="A19" s="23" t="s">
        <v>28</v>
      </c>
      <c r="B19" s="54">
        <v>32000</v>
      </c>
      <c r="C19" s="24">
        <f t="shared" si="0"/>
        <v>384000</v>
      </c>
      <c r="D19" s="72">
        <f t="shared" si="1"/>
        <v>1.2721058201226469</v>
      </c>
    </row>
    <row r="20" spans="1:5" x14ac:dyDescent="0.2">
      <c r="A20" s="23" t="s">
        <v>29</v>
      </c>
      <c r="B20" s="54">
        <v>17500</v>
      </c>
      <c r="C20" s="24">
        <f t="shared" si="0"/>
        <v>210000</v>
      </c>
      <c r="D20" s="72">
        <f t="shared" si="1"/>
        <v>0.69568287037957255</v>
      </c>
    </row>
    <row r="21" spans="1:5" x14ac:dyDescent="0.2">
      <c r="A21" s="23" t="s">
        <v>30</v>
      </c>
      <c r="B21" s="54">
        <v>17500</v>
      </c>
      <c r="C21" s="24">
        <f t="shared" si="0"/>
        <v>210000</v>
      </c>
      <c r="D21" s="72">
        <f t="shared" si="1"/>
        <v>0.69568287037957255</v>
      </c>
    </row>
    <row r="22" spans="1:5" x14ac:dyDescent="0.2">
      <c r="A22" s="23" t="s">
        <v>31</v>
      </c>
      <c r="B22" s="54">
        <v>5000</v>
      </c>
      <c r="C22" s="24">
        <f t="shared" si="0"/>
        <v>60000</v>
      </c>
      <c r="D22" s="72">
        <f t="shared" si="1"/>
        <v>0.19876653439416359</v>
      </c>
    </row>
    <row r="23" spans="1:5" x14ac:dyDescent="0.2">
      <c r="A23" s="23"/>
      <c r="B23" s="55">
        <f>SUM(B14:B22)</f>
        <v>204500</v>
      </c>
      <c r="C23" s="25">
        <f>SUM(C14:C22)</f>
        <v>2454000</v>
      </c>
      <c r="D23" s="25">
        <f>SUM(D14:D22)</f>
        <v>8.1295512567212906</v>
      </c>
    </row>
    <row r="24" spans="1:5" x14ac:dyDescent="0.2">
      <c r="A24" s="23" t="s">
        <v>50</v>
      </c>
      <c r="B24" s="54">
        <f>B23/12</f>
        <v>17041.666666666668</v>
      </c>
      <c r="C24" s="24">
        <f>B24*12</f>
        <v>204500</v>
      </c>
      <c r="D24" s="72">
        <f>B24/25155.14</f>
        <v>0.67746260472677422</v>
      </c>
    </row>
    <row r="25" spans="1:5" x14ac:dyDescent="0.2">
      <c r="A25" s="23" t="s">
        <v>53</v>
      </c>
      <c r="B25" s="54">
        <f>(B23+B24)*0.302</f>
        <v>66905.583333333328</v>
      </c>
      <c r="C25" s="24">
        <f>B25*12</f>
        <v>802867</v>
      </c>
      <c r="D25" s="72">
        <f>B25/25155.14</f>
        <v>2.6597181861573151</v>
      </c>
      <c r="E25" s="53"/>
    </row>
    <row r="26" spans="1:5" x14ac:dyDescent="0.2">
      <c r="A26" s="23"/>
      <c r="B26" s="54"/>
      <c r="C26" s="24"/>
      <c r="D26" s="24"/>
    </row>
    <row r="27" spans="1:5" x14ac:dyDescent="0.2">
      <c r="A27" s="26" t="s">
        <v>43</v>
      </c>
      <c r="B27" s="56">
        <f>B23+B24+B25</f>
        <v>288447.25</v>
      </c>
      <c r="C27" s="27">
        <f>B27*12</f>
        <v>3461367</v>
      </c>
      <c r="D27" s="27">
        <f>D23+D24+D25</f>
        <v>11.46673204760538</v>
      </c>
    </row>
    <row r="28" spans="1:5" x14ac:dyDescent="0.2">
      <c r="A28" s="28"/>
      <c r="B28" s="62"/>
      <c r="C28" s="73"/>
      <c r="D28" s="73"/>
    </row>
    <row r="29" spans="1:5" x14ac:dyDescent="0.2">
      <c r="A29" s="22" t="s">
        <v>23</v>
      </c>
      <c r="B29" s="29"/>
      <c r="C29" s="19"/>
      <c r="D29" s="74"/>
    </row>
    <row r="30" spans="1:5" x14ac:dyDescent="0.2">
      <c r="A30" s="30" t="s">
        <v>6</v>
      </c>
      <c r="B30" s="49">
        <v>20000</v>
      </c>
      <c r="C30" s="71">
        <f>B30*12</f>
        <v>240000</v>
      </c>
      <c r="D30" s="33">
        <f>B30/25155.14</f>
        <v>0.79506613757665434</v>
      </c>
    </row>
    <row r="31" spans="1:5" x14ac:dyDescent="0.2">
      <c r="A31" s="34" t="s">
        <v>10</v>
      </c>
      <c r="B31" s="49">
        <v>44376</v>
      </c>
      <c r="C31" s="71">
        <f t="shared" ref="C31:C47" si="2">B31*12</f>
        <v>532512</v>
      </c>
      <c r="D31" s="33">
        <f t="shared" ref="D31:D47" si="3">B31/25155.14</f>
        <v>1.7640927460550806</v>
      </c>
    </row>
    <row r="32" spans="1:5" x14ac:dyDescent="0.2">
      <c r="A32" s="34" t="s">
        <v>7</v>
      </c>
      <c r="B32" s="49">
        <v>2500</v>
      </c>
      <c r="C32" s="71">
        <f t="shared" si="2"/>
        <v>30000</v>
      </c>
      <c r="D32" s="33">
        <f t="shared" si="3"/>
        <v>9.9383267197081793E-2</v>
      </c>
    </row>
    <row r="33" spans="1:4" x14ac:dyDescent="0.2">
      <c r="A33" s="34" t="s">
        <v>8</v>
      </c>
      <c r="B33" s="49">
        <v>500</v>
      </c>
      <c r="C33" s="71">
        <f t="shared" si="2"/>
        <v>6000</v>
      </c>
      <c r="D33" s="33">
        <f t="shared" si="3"/>
        <v>1.9876653439416359E-2</v>
      </c>
    </row>
    <row r="34" spans="1:4" x14ac:dyDescent="0.2">
      <c r="A34" s="34" t="s">
        <v>33</v>
      </c>
      <c r="B34" s="49">
        <v>35000</v>
      </c>
      <c r="C34" s="71">
        <f t="shared" si="2"/>
        <v>420000</v>
      </c>
      <c r="D34" s="33">
        <f t="shared" si="3"/>
        <v>1.3913657407591451</v>
      </c>
    </row>
    <row r="35" spans="1:4" ht="14.25" customHeight="1" x14ac:dyDescent="0.2">
      <c r="A35" s="34" t="s">
        <v>34</v>
      </c>
      <c r="B35" s="49">
        <v>1500</v>
      </c>
      <c r="C35" s="71">
        <f t="shared" si="2"/>
        <v>18000</v>
      </c>
      <c r="D35" s="33">
        <f t="shared" si="3"/>
        <v>5.9629960318249076E-2</v>
      </c>
    </row>
    <row r="36" spans="1:4" x14ac:dyDescent="0.2">
      <c r="A36" s="32" t="s">
        <v>36</v>
      </c>
      <c r="B36" s="58">
        <v>4500</v>
      </c>
      <c r="C36" s="75">
        <f t="shared" si="2"/>
        <v>54000</v>
      </c>
      <c r="D36" s="33">
        <f t="shared" si="3"/>
        <v>0.17888988095474723</v>
      </c>
    </row>
    <row r="37" spans="1:4" x14ac:dyDescent="0.2">
      <c r="A37" s="32" t="s">
        <v>40</v>
      </c>
      <c r="B37" s="58">
        <v>21000</v>
      </c>
      <c r="C37" s="71">
        <f t="shared" si="2"/>
        <v>252000</v>
      </c>
      <c r="D37" s="33">
        <f t="shared" si="3"/>
        <v>0.83481944445548706</v>
      </c>
    </row>
    <row r="38" spans="1:4" ht="22.5" x14ac:dyDescent="0.2">
      <c r="A38" s="34" t="s">
        <v>14</v>
      </c>
      <c r="B38" s="49">
        <v>4000</v>
      </c>
      <c r="C38" s="71">
        <f t="shared" si="2"/>
        <v>48000</v>
      </c>
      <c r="D38" s="33">
        <f t="shared" si="3"/>
        <v>0.15901322751533087</v>
      </c>
    </row>
    <row r="39" spans="1:4" x14ac:dyDescent="0.2">
      <c r="A39" s="34" t="s">
        <v>15</v>
      </c>
      <c r="B39" s="49">
        <v>1200</v>
      </c>
      <c r="C39" s="71">
        <f t="shared" si="2"/>
        <v>14400</v>
      </c>
      <c r="D39" s="33">
        <f t="shared" si="3"/>
        <v>4.7703968254599258E-2</v>
      </c>
    </row>
    <row r="40" spans="1:4" x14ac:dyDescent="0.2">
      <c r="A40" s="34" t="s">
        <v>39</v>
      </c>
      <c r="B40" s="49">
        <v>2250</v>
      </c>
      <c r="C40" s="71">
        <f t="shared" si="2"/>
        <v>27000</v>
      </c>
      <c r="D40" s="33">
        <f t="shared" si="3"/>
        <v>8.9444940477373613E-2</v>
      </c>
    </row>
    <row r="41" spans="1:4" ht="22.5" x14ac:dyDescent="0.2">
      <c r="A41" s="32" t="s">
        <v>17</v>
      </c>
      <c r="B41" s="58">
        <v>1000</v>
      </c>
      <c r="C41" s="71">
        <f t="shared" si="2"/>
        <v>12000</v>
      </c>
      <c r="D41" s="33">
        <f t="shared" si="3"/>
        <v>3.9753306878832717E-2</v>
      </c>
    </row>
    <row r="42" spans="1:4" x14ac:dyDescent="0.2">
      <c r="A42" s="35" t="s">
        <v>52</v>
      </c>
      <c r="B42" s="54">
        <v>3000</v>
      </c>
      <c r="C42" s="71">
        <f t="shared" si="2"/>
        <v>36000</v>
      </c>
      <c r="D42" s="33">
        <f t="shared" si="3"/>
        <v>0.11925992063649815</v>
      </c>
    </row>
    <row r="43" spans="1:4" ht="22.5" x14ac:dyDescent="0.2">
      <c r="A43" s="35" t="s">
        <v>64</v>
      </c>
      <c r="B43" s="54">
        <v>3100</v>
      </c>
      <c r="C43" s="71">
        <f t="shared" si="2"/>
        <v>37200</v>
      </c>
      <c r="D43" s="33">
        <f t="shared" si="3"/>
        <v>0.12323525132438141</v>
      </c>
    </row>
    <row r="44" spans="1:4" x14ac:dyDescent="0.2">
      <c r="A44" s="34" t="s">
        <v>54</v>
      </c>
      <c r="B44" s="49">
        <v>1700</v>
      </c>
      <c r="C44" s="71">
        <f t="shared" si="2"/>
        <v>20400</v>
      </c>
      <c r="D44" s="33">
        <f t="shared" si="3"/>
        <v>6.7580621694015616E-2</v>
      </c>
    </row>
    <row r="45" spans="1:4" x14ac:dyDescent="0.2">
      <c r="A45" s="32" t="s">
        <v>37</v>
      </c>
      <c r="B45" s="58">
        <v>2000</v>
      </c>
      <c r="C45" s="71">
        <f t="shared" si="2"/>
        <v>24000</v>
      </c>
      <c r="D45" s="33">
        <f t="shared" si="3"/>
        <v>7.9506613757665434E-2</v>
      </c>
    </row>
    <row r="46" spans="1:4" x14ac:dyDescent="0.2">
      <c r="A46" s="34" t="s">
        <v>5</v>
      </c>
      <c r="B46" s="49">
        <v>2900</v>
      </c>
      <c r="C46" s="71">
        <f t="shared" si="2"/>
        <v>34800</v>
      </c>
      <c r="D46" s="33">
        <f t="shared" si="3"/>
        <v>0.11528458994861487</v>
      </c>
    </row>
    <row r="47" spans="1:4" ht="26.45" customHeight="1" x14ac:dyDescent="0.2">
      <c r="A47" s="34" t="s">
        <v>55</v>
      </c>
      <c r="B47" s="49">
        <v>2500</v>
      </c>
      <c r="C47" s="71">
        <f t="shared" si="2"/>
        <v>30000</v>
      </c>
      <c r="D47" s="33">
        <f t="shared" si="3"/>
        <v>9.9383267197081793E-2</v>
      </c>
    </row>
    <row r="48" spans="1:4" ht="22.5" x14ac:dyDescent="0.2">
      <c r="A48" s="34" t="s">
        <v>56</v>
      </c>
      <c r="B48" s="49">
        <v>13315.89</v>
      </c>
      <c r="C48" s="71">
        <f>B48*12</f>
        <v>159790.68</v>
      </c>
      <c r="D48" s="33">
        <f>B48/25155.14</f>
        <v>0.52935066153477972</v>
      </c>
    </row>
    <row r="49" spans="1:4" x14ac:dyDescent="0.2">
      <c r="A49" s="26" t="s">
        <v>45</v>
      </c>
      <c r="B49" s="57">
        <f>SUM(B30:B48)</f>
        <v>166341.89000000001</v>
      </c>
      <c r="C49" s="20">
        <f>SUM(C30:C48)</f>
        <v>1996102.68</v>
      </c>
      <c r="D49" s="27">
        <f>SUM(D30:D48)</f>
        <v>6.6126401999750355</v>
      </c>
    </row>
    <row r="50" spans="1:4" x14ac:dyDescent="0.2">
      <c r="A50" s="23"/>
      <c r="B50" s="54"/>
      <c r="C50" s="24"/>
      <c r="D50" s="24"/>
    </row>
    <row r="51" spans="1:4" ht="22.5" x14ac:dyDescent="0.2">
      <c r="A51" s="15" t="s">
        <v>44</v>
      </c>
      <c r="B51" s="38">
        <f>B27+B49</f>
        <v>454789.14</v>
      </c>
      <c r="C51" s="20">
        <f>C49+C27</f>
        <v>5457469.6799999997</v>
      </c>
      <c r="D51" s="50">
        <f>D49+D27</f>
        <v>18.079372247580416</v>
      </c>
    </row>
    <row r="52" spans="1:4" x14ac:dyDescent="0.2">
      <c r="A52" s="12"/>
      <c r="B52" s="40"/>
      <c r="C52" s="21"/>
      <c r="D52" s="71"/>
    </row>
    <row r="53" spans="1:4" x14ac:dyDescent="0.2">
      <c r="A53" s="12" t="s">
        <v>9</v>
      </c>
      <c r="B53" s="40"/>
      <c r="C53" s="21"/>
      <c r="D53" s="71"/>
    </row>
    <row r="54" spans="1:4" x14ac:dyDescent="0.2">
      <c r="A54" s="30" t="s">
        <v>13</v>
      </c>
      <c r="B54" s="58">
        <v>28600</v>
      </c>
      <c r="C54" s="33">
        <f>B54*12</f>
        <v>343200</v>
      </c>
      <c r="D54" s="33">
        <f>B54/25155.14</f>
        <v>1.1369445767346158</v>
      </c>
    </row>
    <row r="55" spans="1:4" ht="22.5" x14ac:dyDescent="0.2">
      <c r="A55" s="52" t="s">
        <v>62</v>
      </c>
      <c r="B55" s="58">
        <v>58000</v>
      </c>
      <c r="C55" s="33">
        <f t="shared" ref="C55:C59" si="4">B55*12</f>
        <v>696000</v>
      </c>
      <c r="D55" s="33">
        <f t="shared" ref="D55:D57" si="5">B55/25155.14</f>
        <v>2.3056917989722976</v>
      </c>
    </row>
    <row r="56" spans="1:4" x14ac:dyDescent="0.2">
      <c r="A56" s="35" t="s">
        <v>41</v>
      </c>
      <c r="B56" s="58">
        <v>18000</v>
      </c>
      <c r="C56" s="33">
        <f t="shared" si="4"/>
        <v>216000</v>
      </c>
      <c r="D56" s="33">
        <f t="shared" si="5"/>
        <v>0.71555952381898891</v>
      </c>
    </row>
    <row r="57" spans="1:4" x14ac:dyDescent="0.2">
      <c r="A57" s="34" t="s">
        <v>57</v>
      </c>
      <c r="B57" s="58">
        <v>31800</v>
      </c>
      <c r="C57" s="33">
        <f t="shared" si="4"/>
        <v>381600</v>
      </c>
      <c r="D57" s="33">
        <f t="shared" si="5"/>
        <v>1.2641551587468804</v>
      </c>
    </row>
    <row r="58" spans="1:4" hidden="1" x14ac:dyDescent="0.2">
      <c r="A58" s="35" t="s">
        <v>47</v>
      </c>
      <c r="B58" s="49">
        <v>0</v>
      </c>
      <c r="C58" s="31">
        <f t="shared" si="4"/>
        <v>0</v>
      </c>
      <c r="D58" s="33"/>
    </row>
    <row r="59" spans="1:4" hidden="1" x14ac:dyDescent="0.2">
      <c r="A59" s="35" t="s">
        <v>46</v>
      </c>
      <c r="B59" s="49">
        <v>0</v>
      </c>
      <c r="C59" s="31">
        <f t="shared" si="4"/>
        <v>0</v>
      </c>
      <c r="D59" s="71"/>
    </row>
    <row r="60" spans="1:4" x14ac:dyDescent="0.2">
      <c r="A60" s="15" t="s">
        <v>19</v>
      </c>
      <c r="B60" s="39">
        <f>SUM(B54:B59)</f>
        <v>136400</v>
      </c>
      <c r="C60" s="50">
        <f>SUM(C54:C59)</f>
        <v>1636800</v>
      </c>
      <c r="D60" s="50">
        <f>SUM(D54:D59)</f>
        <v>5.4223510582727821</v>
      </c>
    </row>
    <row r="61" spans="1:4" s="4" customFormat="1" x14ac:dyDescent="0.2">
      <c r="A61" s="12"/>
      <c r="B61" s="41"/>
      <c r="C61" s="51"/>
      <c r="D61" s="51"/>
    </row>
    <row r="62" spans="1:4" x14ac:dyDescent="0.2">
      <c r="A62" s="42" t="s">
        <v>20</v>
      </c>
      <c r="B62" s="49"/>
      <c r="C62" s="66"/>
      <c r="D62" s="66"/>
    </row>
    <row r="63" spans="1:4" ht="14.45" customHeight="1" x14ac:dyDescent="0.2">
      <c r="A63" s="43" t="s">
        <v>12</v>
      </c>
      <c r="B63" s="80" t="s">
        <v>32</v>
      </c>
      <c r="C63" s="82" t="s">
        <v>32</v>
      </c>
      <c r="D63" s="82" t="s">
        <v>32</v>
      </c>
    </row>
    <row r="64" spans="1:4" ht="14.45" customHeight="1" x14ac:dyDescent="0.2">
      <c r="A64" s="43" t="s">
        <v>16</v>
      </c>
      <c r="B64" s="81"/>
      <c r="C64" s="82"/>
      <c r="D64" s="82"/>
    </row>
    <row r="65" spans="1:4" x14ac:dyDescent="0.2">
      <c r="A65" s="43" t="s">
        <v>48</v>
      </c>
      <c r="B65" s="81"/>
      <c r="C65" s="82"/>
      <c r="D65" s="82"/>
    </row>
    <row r="66" spans="1:4" s="3" customFormat="1" x14ac:dyDescent="0.2">
      <c r="A66" s="26" t="s">
        <v>21</v>
      </c>
      <c r="B66" s="56">
        <f>B51+B60</f>
        <v>591189.14</v>
      </c>
      <c r="C66" s="27">
        <f>C51+C60</f>
        <v>7094269.6799999997</v>
      </c>
      <c r="D66" s="27">
        <f>D60+D51</f>
        <v>23.501723305853197</v>
      </c>
    </row>
    <row r="67" spans="1:4" s="3" customFormat="1" x14ac:dyDescent="0.2">
      <c r="A67" s="44"/>
      <c r="B67" s="45"/>
      <c r="C67" s="76"/>
      <c r="D67" s="77"/>
    </row>
    <row r="68" spans="1:4" x14ac:dyDescent="0.2">
      <c r="A68" s="46" t="s">
        <v>49</v>
      </c>
      <c r="B68" s="47"/>
      <c r="C68" s="78"/>
      <c r="D68" s="78"/>
    </row>
    <row r="69" spans="1:4" x14ac:dyDescent="0.2">
      <c r="A69" s="23"/>
      <c r="B69" s="63"/>
      <c r="C69" s="7" t="s">
        <v>61</v>
      </c>
      <c r="D69" s="7"/>
    </row>
    <row r="70" spans="1:4" x14ac:dyDescent="0.2">
      <c r="A70" s="48" t="s">
        <v>22</v>
      </c>
      <c r="B70" s="49"/>
      <c r="C70" s="66">
        <v>106260</v>
      </c>
      <c r="D70" s="66"/>
    </row>
    <row r="71" spans="1:4" x14ac:dyDescent="0.2">
      <c r="A71" s="48" t="s">
        <v>35</v>
      </c>
      <c r="B71" s="49"/>
      <c r="C71" s="66">
        <v>60170</v>
      </c>
      <c r="D71" s="66"/>
    </row>
    <row r="72" spans="1:4" x14ac:dyDescent="0.2">
      <c r="A72" s="26" t="s">
        <v>51</v>
      </c>
      <c r="B72" s="64"/>
      <c r="C72" s="37">
        <f>C70+C71</f>
        <v>166430</v>
      </c>
      <c r="D72" s="37"/>
    </row>
    <row r="73" spans="1:4" x14ac:dyDescent="0.2">
      <c r="A73" s="36"/>
      <c r="B73" s="47"/>
      <c r="C73" s="78"/>
      <c r="D73" s="78"/>
    </row>
    <row r="74" spans="1:4" x14ac:dyDescent="0.2">
      <c r="A74" s="30" t="s">
        <v>38</v>
      </c>
      <c r="B74" s="49">
        <f>B70+B71</f>
        <v>0</v>
      </c>
      <c r="C74" s="71">
        <f>C70+C71</f>
        <v>166430</v>
      </c>
      <c r="D74" s="79">
        <f>D72</f>
        <v>0</v>
      </c>
    </row>
  </sheetData>
  <mergeCells count="5">
    <mergeCell ref="B63:B65"/>
    <mergeCell ref="C63:C65"/>
    <mergeCell ref="D63:D65"/>
    <mergeCell ref="A2:D2"/>
    <mergeCell ref="A1:D1"/>
  </mergeCells>
  <pageMargins left="0.70866141732283472" right="0.70866141732283472" top="0.19685039370078741" bottom="0.19685039370078741" header="0" footer="0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2021-05-11T05:23:41Z</cp:lastPrinted>
  <dcterms:created xsi:type="dcterms:W3CDTF">2013-04-12T08:56:29Z</dcterms:created>
  <dcterms:modified xsi:type="dcterms:W3CDTF">2022-12-12T04:00:22Z</dcterms:modified>
</cp:coreProperties>
</file>